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U:\Finance\Shared\PROPERTY TAXES &amp; MILLAGE RATES\FY2025 (2024)\"/>
    </mc:Choice>
  </mc:AlternateContent>
  <xr:revisionPtr revIDLastSave="0" documentId="13_ncr:1_{54B7AA62-C270-4935-85C7-C6B5C3957EA7}" xr6:coauthVersionLast="47" xr6:coauthVersionMax="47" xr10:uidLastSave="{00000000-0000-0000-0000-000000000000}"/>
  <bookViews>
    <workbookView xWindow="-30828" yWindow="-60" windowWidth="30936" windowHeight="16896" xr2:uid="{00000000-000D-0000-FFFF-FFFF00000000}"/>
  </bookViews>
  <sheets>
    <sheet name="5 year history" sheetId="1" r:id="rId1"/>
    <sheet name="roll back calculation2012" sheetId="2" state="hidden" r:id="rId2"/>
    <sheet name="Illustration" sheetId="3" state="hidden" r:id="rId3"/>
    <sheet name="10 year history" sheetId="4" state="hidden" r:id="rId4"/>
  </sheets>
  <definedNames>
    <definedName name="_xlnm.Print_Area" localSheetId="0">'5 year history'!$A$1:$G$26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G14" i="1" l="1"/>
  <c r="G16" i="1" s="1"/>
  <c r="G22" i="1" s="1"/>
  <c r="F20" i="1"/>
  <c r="F14" i="1"/>
  <c r="F16" i="1" s="1"/>
  <c r="F22" i="1" l="1"/>
  <c r="G24" i="1" l="1"/>
  <c r="G25" i="1" s="1"/>
  <c r="E20" i="1"/>
  <c r="E14" i="1" l="1"/>
  <c r="E16" i="1" s="1"/>
  <c r="E22" i="1" s="1"/>
  <c r="F24" i="1" s="1"/>
  <c r="F25" i="1" s="1"/>
  <c r="D20" i="1" l="1"/>
  <c r="D14" i="1"/>
  <c r="D16" i="1" s="1"/>
  <c r="D22" i="1" l="1"/>
  <c r="E24" i="1" s="1"/>
  <c r="E25" i="1" s="1"/>
  <c r="B20" i="1"/>
  <c r="C20" i="1"/>
  <c r="C14" i="1"/>
  <c r="C16" i="1" s="1"/>
  <c r="B14" i="1"/>
  <c r="B16" i="1" s="1"/>
  <c r="B22" i="1" s="1"/>
  <c r="C22" i="1" l="1"/>
  <c r="D24" i="1" s="1"/>
  <c r="D25" i="1" s="1"/>
  <c r="C24" i="1" l="1"/>
  <c r="C25" i="1" s="1"/>
  <c r="G4" i="2" l="1"/>
  <c r="G3" i="2" l="1"/>
  <c r="C22" i="3"/>
  <c r="C20" i="3"/>
  <c r="C30" i="3"/>
  <c r="D29" i="3" s="1"/>
  <c r="D20" i="3" l="1"/>
  <c r="D22" i="3"/>
  <c r="D24" i="3"/>
  <c r="D26" i="3"/>
  <c r="D28" i="3"/>
  <c r="D21" i="3"/>
  <c r="D23" i="3"/>
  <c r="D25" i="3"/>
  <c r="D27" i="3"/>
  <c r="D16" i="3"/>
  <c r="D15" i="3"/>
  <c r="D14" i="3"/>
  <c r="D13" i="3"/>
  <c r="D12" i="3"/>
  <c r="D11" i="3"/>
  <c r="D17" i="3" s="1"/>
  <c r="C16" i="3"/>
  <c r="C15" i="3"/>
  <c r="C14" i="3"/>
  <c r="C13" i="3"/>
  <c r="C12" i="3"/>
  <c r="C11" i="3"/>
  <c r="C17" i="3" l="1"/>
  <c r="D30" i="3"/>
  <c r="B17" i="3"/>
  <c r="D6" i="3" l="1"/>
  <c r="D5" i="3"/>
  <c r="D4" i="3"/>
  <c r="D3" i="3"/>
  <c r="D7" i="3" l="1"/>
  <c r="B7" i="3"/>
  <c r="F4" i="3" s="1"/>
  <c r="G15" i="2"/>
  <c r="G18" i="2" s="1"/>
  <c r="C24" i="2"/>
  <c r="D8" i="2"/>
  <c r="C5" i="3" l="1"/>
  <c r="C3" i="3"/>
  <c r="G5" i="2"/>
  <c r="G21" i="2" s="1"/>
  <c r="C4" i="3"/>
  <c r="C6" i="3"/>
  <c r="C7" i="3" s="1"/>
  <c r="G20" i="2" l="1"/>
  <c r="G22" i="2" s="1"/>
</calcChain>
</file>

<file path=xl/sharedStrings.xml><?xml version="1.0" encoding="utf-8"?>
<sst xmlns="http://schemas.openxmlformats.org/spreadsheetml/2006/main" count="78" uniqueCount="75">
  <si>
    <t>Real &amp; Personal</t>
  </si>
  <si>
    <t>Motor Vehicles</t>
  </si>
  <si>
    <t>Mobile Homes</t>
  </si>
  <si>
    <t>Public Utilities</t>
  </si>
  <si>
    <t>Gross Digest</t>
  </si>
  <si>
    <t>Less M &amp; O Exemptions</t>
  </si>
  <si>
    <t>Net M &amp; O Digest</t>
  </si>
  <si>
    <t>Gross M &amp; O Millage</t>
  </si>
  <si>
    <t>Less Rollbacks</t>
  </si>
  <si>
    <t>Net M &amp; O Millage</t>
  </si>
  <si>
    <t>Net Taxes Levied</t>
  </si>
  <si>
    <t>Rollback calculation</t>
  </si>
  <si>
    <t>Ins. Prem</t>
  </si>
  <si>
    <t>Lost</t>
  </si>
  <si>
    <t>Less M&amp; O Exemptions</t>
  </si>
  <si>
    <t>Net M&amp;0 Digest</t>
  </si>
  <si>
    <t>Revenue needed</t>
  </si>
  <si>
    <t>Budgeted property tax</t>
  </si>
  <si>
    <t>LOST received prior year</t>
  </si>
  <si>
    <t>Ins Prem</t>
  </si>
  <si>
    <t>Gross millage</t>
  </si>
  <si>
    <t>rollback</t>
  </si>
  <si>
    <t>(Gross amt needed/net digest)</t>
  </si>
  <si>
    <t>It appears that the fire premium has not been included</t>
  </si>
  <si>
    <t>(Lost /digest)</t>
  </si>
  <si>
    <t>In order to make this thing work I just had to plug the rollback</t>
  </si>
  <si>
    <t>in order to get to the millage rate approved by the board</t>
  </si>
  <si>
    <t>Millage rate the board wants</t>
  </si>
  <si>
    <t>Amt needed if no LOST</t>
  </si>
  <si>
    <t>The Toccoa City Commissioners do hereby announce that the millage rate will be set at a meeting to be held at the</t>
  </si>
  <si>
    <t>digest and levy for the past five years.</t>
  </si>
  <si>
    <t>hereby publish the following presentation of the current year's tax digest and levy, along with the history of the tax</t>
  </si>
  <si>
    <t>State</t>
  </si>
  <si>
    <t>School</t>
  </si>
  <si>
    <t>County</t>
  </si>
  <si>
    <t>Toccoa</t>
  </si>
  <si>
    <t>thousand dollar home</t>
  </si>
  <si>
    <t>40% value</t>
  </si>
  <si>
    <t>taxable value</t>
  </si>
  <si>
    <t>Tax Year</t>
  </si>
  <si>
    <t>Millage</t>
  </si>
  <si>
    <t>Downtown rate</t>
  </si>
  <si>
    <t>Board approved 3 mill increase</t>
  </si>
  <si>
    <t>Note: In 1996 first year for .75 mill addition to downtown district</t>
  </si>
  <si>
    <t>Budgeted Motor vehicles</t>
  </si>
  <si>
    <t>Budgeted Mobile homes</t>
  </si>
  <si>
    <t>Gen Govt</t>
  </si>
  <si>
    <t>Public safety</t>
  </si>
  <si>
    <t>Public Works</t>
  </si>
  <si>
    <t>Housing &amp; Dev</t>
  </si>
  <si>
    <t>Judicial</t>
  </si>
  <si>
    <t>Reserves</t>
  </si>
  <si>
    <t>mils</t>
  </si>
  <si>
    <t>Property Tax</t>
  </si>
  <si>
    <t>LOST</t>
  </si>
  <si>
    <t>Other taxes</t>
  </si>
  <si>
    <t>Licenses/permits</t>
  </si>
  <si>
    <t>Inter-governmental</t>
  </si>
  <si>
    <t>Charges for Services</t>
  </si>
  <si>
    <t xml:space="preserve">Fines </t>
  </si>
  <si>
    <t>Interest income</t>
  </si>
  <si>
    <t>Misc Revenues</t>
  </si>
  <si>
    <t>Transfers</t>
  </si>
  <si>
    <t>Budget $</t>
  </si>
  <si>
    <t>% of revenue</t>
  </si>
  <si>
    <t>FY 2012 tax year</t>
  </si>
  <si>
    <t>FY 2013 GF Budget</t>
  </si>
  <si>
    <t>Net Taxes $ increase (decrease)</t>
  </si>
  <si>
    <t>Net Taxes % increase (decrease)</t>
  </si>
  <si>
    <t>Abolished downtown tax of .75</t>
  </si>
  <si>
    <t xml:space="preserve">in the past in this calculation </t>
  </si>
  <si>
    <t>Heavy Truck Equipment</t>
  </si>
  <si>
    <t xml:space="preserve"> </t>
  </si>
  <si>
    <r>
      <t xml:space="preserve">Toccoa City Hall on </t>
    </r>
    <r>
      <rPr>
        <sz val="11"/>
        <color rgb="FFFF0000"/>
        <rFont val="Arial"/>
        <family val="2"/>
      </rPr>
      <t>August 26, 2024, at 5:00 p.m.</t>
    </r>
    <r>
      <rPr>
        <sz val="11"/>
        <color theme="1"/>
        <rFont val="Arial"/>
        <family val="2"/>
      </rPr>
      <t>, and pursuant to the requirements of O.C.G.A. Par 48-5-32, do</t>
    </r>
  </si>
  <si>
    <t>CITY OF TOCCOA CURRENT 2024 TAX DIGEST AND 5 YEAR HISTORY OF LEVY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</si>
</sst>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0_);_(* \(#,##0.00000\);_(* &quot;-&quot;??_);_(@_)"/>
    <numFmt numFmtId="165" formatCode="0.000"/>
    <numFmt numFmtId="166" formatCode="0.00_);\(0.0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 val="singleAccounting"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1"/>
      <color rgb="FFFF0000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41" fontId="1" fillId="0" borderId="0" xfId="0" applyNumberFormat="1" applyFont="1"/>
    <xf numFmtId="43" fontId="1" fillId="0" borderId="0" xfId="0" applyNumberFormat="1" applyFont="1"/>
    <xf numFmtId="10" fontId="1" fillId="0" borderId="0" xfId="0" applyNumberFormat="1" applyFont="1"/>
    <xf numFmtId="43" fontId="0" fillId="0" borderId="0" xfId="0" applyNumberFormat="1"/>
    <xf numFmtId="43" fontId="0" fillId="2" borderId="0" xfId="0" applyNumberFormat="1" applyFill="1"/>
    <xf numFmtId="43" fontId="0" fillId="3" borderId="0" xfId="0" applyNumberFormat="1" applyFill="1"/>
    <xf numFmtId="164" fontId="0" fillId="0" borderId="0" xfId="0" applyNumberFormat="1"/>
    <xf numFmtId="43" fontId="3" fillId="0" borderId="0" xfId="0" applyNumberFormat="1" applyFont="1"/>
    <xf numFmtId="43" fontId="5" fillId="0" borderId="0" xfId="0" applyNumberFormat="1" applyFont="1"/>
    <xf numFmtId="164" fontId="4" fillId="3" borderId="0" xfId="0" applyNumberFormat="1" applyFont="1" applyFill="1"/>
    <xf numFmtId="43" fontId="4" fillId="3" borderId="0" xfId="0" applyNumberFormat="1" applyFont="1" applyFill="1"/>
    <xf numFmtId="0" fontId="4" fillId="3" borderId="0" xfId="0" applyFont="1" applyFill="1"/>
    <xf numFmtId="43" fontId="0" fillId="0" borderId="0" xfId="0" applyNumberFormat="1" applyBorder="1"/>
    <xf numFmtId="43" fontId="3" fillId="0" borderId="0" xfId="0" applyNumberFormat="1" applyFont="1" applyBorder="1"/>
    <xf numFmtId="10" fontId="0" fillId="0" borderId="0" xfId="0" applyNumberFormat="1"/>
    <xf numFmtId="44" fontId="0" fillId="0" borderId="0" xfId="0" applyNumberFormat="1"/>
    <xf numFmtId="10" fontId="3" fillId="0" borderId="0" xfId="0" applyNumberFormat="1" applyFont="1"/>
    <xf numFmtId="44" fontId="3" fillId="0" borderId="0" xfId="0" applyNumberFormat="1" applyFont="1"/>
    <xf numFmtId="0" fontId="6" fillId="0" borderId="0" xfId="0" applyFont="1"/>
    <xf numFmtId="2" fontId="0" fillId="0" borderId="0" xfId="0" applyNumberFormat="1"/>
    <xf numFmtId="44" fontId="6" fillId="0" borderId="0" xfId="0" applyNumberFormat="1" applyFont="1"/>
    <xf numFmtId="10" fontId="7" fillId="0" borderId="0" xfId="0" applyNumberFormat="1" applyFont="1"/>
    <xf numFmtId="44" fontId="7" fillId="0" borderId="0" xfId="0" applyNumberFormat="1" applyFont="1"/>
    <xf numFmtId="165" fontId="0" fillId="0" borderId="0" xfId="0" applyNumberFormat="1"/>
    <xf numFmtId="165" fontId="7" fillId="0" borderId="0" xfId="0" applyNumberFormat="1" applyFont="1"/>
    <xf numFmtId="0" fontId="7" fillId="0" borderId="0" xfId="0" applyFont="1"/>
    <xf numFmtId="0" fontId="2" fillId="0" borderId="1" xfId="0" applyFont="1" applyBorder="1"/>
    <xf numFmtId="41" fontId="2" fillId="0" borderId="1" xfId="0" applyNumberFormat="1" applyFont="1" applyBorder="1"/>
    <xf numFmtId="0" fontId="0" fillId="0" borderId="0" xfId="0" applyAlignment="1">
      <alignment wrapText="1"/>
    </xf>
    <xf numFmtId="2" fontId="1" fillId="0" borderId="0" xfId="0" applyNumberFormat="1" applyFont="1"/>
    <xf numFmtId="0" fontId="2" fillId="0" borderId="3" xfId="0" applyFont="1" applyBorder="1" applyAlignment="1">
      <alignment horizontal="right" wrapText="1"/>
    </xf>
    <xf numFmtId="166" fontId="1" fillId="0" borderId="0" xfId="0" applyNumberFormat="1" applyFont="1"/>
    <xf numFmtId="0" fontId="9" fillId="0" borderId="3" xfId="0" applyFont="1" applyBorder="1" applyAlignment="1">
      <alignment horizontal="center" wrapText="1"/>
    </xf>
    <xf numFmtId="41" fontId="1" fillId="0" borderId="0" xfId="0" applyNumberFormat="1" applyFont="1" applyFill="1"/>
    <xf numFmtId="44" fontId="0" fillId="0" borderId="0" xfId="1" applyFont="1"/>
    <xf numFmtId="0" fontId="8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942975</xdr:colOff>
      <xdr:row>12</xdr:row>
      <xdr:rowOff>85725</xdr:rowOff>
    </xdr:from>
    <xdr:to>
      <xdr:col>5</xdr:col>
      <xdr:colOff>9525</xdr:colOff>
      <xdr:row>16</xdr:row>
      <xdr:rowOff>95250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2828925" y="3171825"/>
          <a:ext cx="1809750" cy="8096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5"/>
  <sheetViews>
    <sheetView tabSelected="1" zoomScaleNormal="100" workbookViewId="0">
      <selection activeCell="A7" sqref="A7"/>
    </sheetView>
  </sheetViews>
  <sheetFormatPr defaultRowHeight="14.4" x14ac:dyDescent="0.3"/>
  <cols>
    <col min="1" max="1" width="31.109375" customWidth="1"/>
    <col min="2" max="3" width="19.33203125" style="16" customWidth="1"/>
    <col min="4" max="7" width="19.21875" customWidth="1"/>
  </cols>
  <sheetData>
    <row r="1" spans="1:7" x14ac:dyDescent="0.3">
      <c r="A1" s="38" t="s">
        <v>29</v>
      </c>
      <c r="B1" s="38"/>
      <c r="C1" s="38"/>
      <c r="D1" s="38"/>
      <c r="E1" s="38"/>
      <c r="F1" s="38"/>
      <c r="G1" s="38"/>
    </row>
    <row r="2" spans="1:7" x14ac:dyDescent="0.3">
      <c r="A2" s="38" t="s">
        <v>73</v>
      </c>
      <c r="B2" s="38"/>
      <c r="C2" s="38"/>
      <c r="D2" s="38"/>
      <c r="E2" s="38"/>
      <c r="F2" s="38"/>
      <c r="G2" s="38"/>
    </row>
    <row r="3" spans="1:7" x14ac:dyDescent="0.3">
      <c r="A3" s="38" t="s">
        <v>31</v>
      </c>
      <c r="B3" s="38"/>
      <c r="C3" s="38"/>
      <c r="D3" s="38"/>
      <c r="E3" s="38"/>
      <c r="F3" s="38"/>
      <c r="G3" s="38"/>
    </row>
    <row r="4" spans="1:7" x14ac:dyDescent="0.3">
      <c r="A4" s="38" t="s">
        <v>30</v>
      </c>
      <c r="B4" s="38"/>
      <c r="C4" s="38"/>
      <c r="D4" s="38"/>
      <c r="E4" s="38"/>
      <c r="F4" s="38"/>
      <c r="G4" s="38"/>
    </row>
    <row r="5" spans="1:7" x14ac:dyDescent="0.3">
      <c r="A5" s="1"/>
    </row>
    <row r="6" spans="1:7" ht="17.399999999999999" x14ac:dyDescent="0.3">
      <c r="A6" s="37" t="s">
        <v>74</v>
      </c>
      <c r="B6" s="37"/>
      <c r="C6" s="37"/>
      <c r="D6" s="37"/>
      <c r="E6" s="37"/>
      <c r="F6" s="37"/>
    </row>
    <row r="7" spans="1:7" s="30" customFormat="1" ht="18" customHeight="1" thickBot="1" x14ac:dyDescent="0.35">
      <c r="A7" s="32"/>
      <c r="B7" s="34">
        <v>2019</v>
      </c>
      <c r="C7" s="34">
        <v>2020</v>
      </c>
      <c r="D7" s="34">
        <v>2021</v>
      </c>
      <c r="E7" s="34">
        <v>2022</v>
      </c>
      <c r="F7" s="34">
        <v>2023</v>
      </c>
      <c r="G7" s="34">
        <v>2024</v>
      </c>
    </row>
    <row r="8" spans="1:7" x14ac:dyDescent="0.3">
      <c r="A8" s="1" t="s">
        <v>0</v>
      </c>
      <c r="B8" s="2">
        <v>164845804</v>
      </c>
      <c r="C8" s="2">
        <v>168398208</v>
      </c>
      <c r="D8" s="2">
        <v>171250646</v>
      </c>
      <c r="E8" s="2">
        <v>184485434</v>
      </c>
      <c r="F8" s="2">
        <v>203704302</v>
      </c>
      <c r="G8" s="2">
        <v>218307551</v>
      </c>
    </row>
    <row r="9" spans="1:7" x14ac:dyDescent="0.3">
      <c r="A9" s="1" t="s">
        <v>1</v>
      </c>
      <c r="B9" s="35">
        <v>2962420</v>
      </c>
      <c r="C9" s="35">
        <v>2455020</v>
      </c>
      <c r="D9" s="35">
        <v>2107998</v>
      </c>
      <c r="E9" s="35">
        <v>1866750</v>
      </c>
      <c r="F9" s="35">
        <v>1890940</v>
      </c>
      <c r="G9" s="35">
        <v>1797280</v>
      </c>
    </row>
    <row r="10" spans="1:7" x14ac:dyDescent="0.3">
      <c r="A10" s="1" t="s">
        <v>2</v>
      </c>
      <c r="B10" s="35">
        <v>163339</v>
      </c>
      <c r="C10" s="35">
        <v>150196</v>
      </c>
      <c r="D10" s="35">
        <v>140821</v>
      </c>
      <c r="E10" s="35">
        <v>198337</v>
      </c>
      <c r="F10" s="35">
        <v>136778</v>
      </c>
      <c r="G10" s="35">
        <v>124355</v>
      </c>
    </row>
    <row r="11" spans="1:7" x14ac:dyDescent="0.3">
      <c r="A11" s="1" t="s">
        <v>71</v>
      </c>
      <c r="B11" s="35">
        <v>0</v>
      </c>
      <c r="C11" s="35">
        <v>207826</v>
      </c>
      <c r="D11" s="35">
        <v>461916</v>
      </c>
      <c r="E11" s="35">
        <v>454000</v>
      </c>
      <c r="F11" s="35">
        <v>0</v>
      </c>
      <c r="G11" s="35">
        <v>49698</v>
      </c>
    </row>
    <row r="12" spans="1:7" x14ac:dyDescent="0.3">
      <c r="A12" s="1" t="s">
        <v>3</v>
      </c>
      <c r="B12" s="2">
        <v>6503079</v>
      </c>
      <c r="C12" s="2">
        <v>6271928</v>
      </c>
      <c r="D12" s="2">
        <v>6433407</v>
      </c>
      <c r="E12" s="2">
        <v>6446667</v>
      </c>
      <c r="F12" s="2">
        <v>6048554</v>
      </c>
      <c r="G12" s="2">
        <v>6477512</v>
      </c>
    </row>
    <row r="13" spans="1:7" x14ac:dyDescent="0.3">
      <c r="A13" s="1"/>
      <c r="B13" s="1"/>
      <c r="C13" s="1" t="s">
        <v>72</v>
      </c>
      <c r="D13" s="1"/>
      <c r="E13" s="1"/>
      <c r="F13" s="1"/>
      <c r="G13" s="1"/>
    </row>
    <row r="14" spans="1:7" x14ac:dyDescent="0.3">
      <c r="A14" s="1" t="s">
        <v>4</v>
      </c>
      <c r="B14" s="2">
        <f t="shared" ref="B14:C14" si="0">SUM(B8:B13)</f>
        <v>174474642</v>
      </c>
      <c r="C14" s="2">
        <f t="shared" si="0"/>
        <v>177483178</v>
      </c>
      <c r="D14" s="2">
        <f t="shared" ref="D14:F14" si="1">SUM(D8:D13)</f>
        <v>180394788</v>
      </c>
      <c r="E14" s="2">
        <f t="shared" si="1"/>
        <v>193451188</v>
      </c>
      <c r="F14" s="2">
        <f t="shared" si="1"/>
        <v>211780574</v>
      </c>
      <c r="G14" s="2">
        <f t="shared" ref="G14" si="2">SUM(G8:G13)</f>
        <v>226756396</v>
      </c>
    </row>
    <row r="15" spans="1:7" x14ac:dyDescent="0.3">
      <c r="A15" s="1" t="s">
        <v>5</v>
      </c>
      <c r="B15" s="2">
        <v>-1544496</v>
      </c>
      <c r="C15" s="2">
        <v>-1451194</v>
      </c>
      <c r="D15" s="2">
        <v>-1529296</v>
      </c>
      <c r="E15" s="2">
        <v>-1792848</v>
      </c>
      <c r="F15" s="2">
        <v>-1865445</v>
      </c>
      <c r="G15" s="2">
        <v>-2346341</v>
      </c>
    </row>
    <row r="16" spans="1:7" x14ac:dyDescent="0.3">
      <c r="A16" s="1" t="s">
        <v>6</v>
      </c>
      <c r="B16" s="2">
        <f t="shared" ref="B16:D16" si="3">SUM(B14:B15)</f>
        <v>172930146</v>
      </c>
      <c r="C16" s="2">
        <f t="shared" si="3"/>
        <v>176031984</v>
      </c>
      <c r="D16" s="2">
        <f t="shared" si="3"/>
        <v>178865492</v>
      </c>
      <c r="E16" s="2">
        <f t="shared" ref="E16:F16" si="4">SUM(E14:E15)</f>
        <v>191658340</v>
      </c>
      <c r="F16" s="2">
        <f t="shared" si="4"/>
        <v>209915129</v>
      </c>
      <c r="G16" s="2">
        <f t="shared" ref="G16" si="5">SUM(G14:G15)</f>
        <v>224410055</v>
      </c>
    </row>
    <row r="17" spans="1:7" x14ac:dyDescent="0.3">
      <c r="A17" s="1"/>
      <c r="B17" s="1"/>
      <c r="C17" s="1"/>
      <c r="D17" s="1"/>
      <c r="E17" s="1"/>
      <c r="F17" s="1"/>
      <c r="G17" s="1"/>
    </row>
    <row r="18" spans="1:7" x14ac:dyDescent="0.3">
      <c r="A18" s="1" t="s">
        <v>7</v>
      </c>
      <c r="B18" s="31">
        <v>14.51</v>
      </c>
      <c r="C18" s="31">
        <v>14.53</v>
      </c>
      <c r="D18" s="31">
        <v>15.72</v>
      </c>
      <c r="E18" s="31">
        <v>14.56</v>
      </c>
      <c r="F18" s="31">
        <v>15.11</v>
      </c>
      <c r="G18" s="31">
        <v>15.241</v>
      </c>
    </row>
    <row r="19" spans="1:7" x14ac:dyDescent="0.3">
      <c r="A19" s="1" t="s">
        <v>8</v>
      </c>
      <c r="B19" s="33">
        <v>-8.51</v>
      </c>
      <c r="C19" s="33">
        <v>-8.5500000000000007</v>
      </c>
      <c r="D19" s="33">
        <v>-9.74</v>
      </c>
      <c r="E19" s="33">
        <v>-8.9600000000000009</v>
      </c>
      <c r="F19" s="33">
        <v>-9.91</v>
      </c>
      <c r="G19" s="33">
        <v>-9.2409999999999997</v>
      </c>
    </row>
    <row r="20" spans="1:7" x14ac:dyDescent="0.3">
      <c r="A20" s="1" t="s">
        <v>9</v>
      </c>
      <c r="B20" s="3">
        <f t="shared" ref="B20:C20" si="6">SUM(B18:B19)</f>
        <v>6</v>
      </c>
      <c r="C20" s="3">
        <f t="shared" si="6"/>
        <v>5.9799999999999986</v>
      </c>
      <c r="D20" s="3">
        <f t="shared" ref="D20:G20" si="7">SUM(D18:D19)</f>
        <v>5.98</v>
      </c>
      <c r="E20" s="3">
        <f t="shared" si="7"/>
        <v>5.6</v>
      </c>
      <c r="F20" s="3">
        <f t="shared" si="7"/>
        <v>5.1999999999999993</v>
      </c>
      <c r="G20" s="3">
        <f t="shared" si="7"/>
        <v>6</v>
      </c>
    </row>
    <row r="21" spans="1:7" x14ac:dyDescent="0.3">
      <c r="A21" s="1"/>
      <c r="B21" s="1"/>
      <c r="C21" s="1"/>
      <c r="D21" s="1"/>
      <c r="E21" s="1"/>
      <c r="F21" s="1"/>
      <c r="G21" s="1"/>
    </row>
    <row r="22" spans="1:7" s="20" customFormat="1" x14ac:dyDescent="0.3">
      <c r="A22" s="28" t="s">
        <v>10</v>
      </c>
      <c r="B22" s="29">
        <f t="shared" ref="B22" si="8">B16*B20*0.001</f>
        <v>1037580.876</v>
      </c>
      <c r="C22" s="29">
        <f>C16*C20*0.001</f>
        <v>1052671.2643199998</v>
      </c>
      <c r="D22" s="29">
        <f>D16*D20*0.001</f>
        <v>1069615.64216</v>
      </c>
      <c r="E22" s="29">
        <f>E16*E20*0.001</f>
        <v>1073286.7039999999</v>
      </c>
      <c r="F22" s="29">
        <f>F16*F20*0.001</f>
        <v>1091558.6708</v>
      </c>
      <c r="G22" s="29">
        <f>G16*G20*0.001</f>
        <v>1346460.33</v>
      </c>
    </row>
    <row r="23" spans="1:7" x14ac:dyDescent="0.3">
      <c r="A23" s="1"/>
      <c r="B23" s="1"/>
      <c r="C23" s="1"/>
      <c r="D23" s="1"/>
      <c r="E23" s="1"/>
      <c r="F23" s="1"/>
      <c r="G23" s="1"/>
    </row>
    <row r="24" spans="1:7" x14ac:dyDescent="0.3">
      <c r="A24" s="1" t="s">
        <v>67</v>
      </c>
      <c r="B24" s="2">
        <v>7986.0479999999516</v>
      </c>
      <c r="C24" s="2">
        <f t="shared" ref="C24:G24" si="9">C22-B22</f>
        <v>15090.388319999794</v>
      </c>
      <c r="D24" s="2">
        <f t="shared" si="9"/>
        <v>16944.377840000205</v>
      </c>
      <c r="E24" s="2">
        <f t="shared" si="9"/>
        <v>3671.0618399998639</v>
      </c>
      <c r="F24" s="2">
        <f t="shared" si="9"/>
        <v>18271.966800000053</v>
      </c>
      <c r="G24" s="2">
        <f t="shared" si="9"/>
        <v>254901.65920000011</v>
      </c>
    </row>
    <row r="25" spans="1:7" x14ac:dyDescent="0.3">
      <c r="A25" s="1" t="s">
        <v>68</v>
      </c>
      <c r="B25" s="4">
        <v>7.7564958397401259E-3</v>
      </c>
      <c r="C25" s="4">
        <f t="shared" ref="C25:G25" si="10">C24/B22</f>
        <v>1.4543818866607362E-2</v>
      </c>
      <c r="D25" s="4">
        <f t="shared" si="10"/>
        <v>1.6096552090215804E-2</v>
      </c>
      <c r="E25" s="4">
        <f t="shared" si="10"/>
        <v>3.4321317820170047E-3</v>
      </c>
      <c r="F25" s="4">
        <f t="shared" si="10"/>
        <v>1.7024311148086349E-2</v>
      </c>
      <c r="G25" s="4">
        <f t="shared" si="10"/>
        <v>0.23352080471605202</v>
      </c>
    </row>
    <row r="26" spans="1:7" x14ac:dyDescent="0.3">
      <c r="A26" s="1"/>
    </row>
    <row r="27" spans="1:7" x14ac:dyDescent="0.3">
      <c r="A27" s="1"/>
    </row>
    <row r="28" spans="1:7" x14ac:dyDescent="0.3">
      <c r="A28" s="1"/>
      <c r="G28" s="36"/>
    </row>
    <row r="29" spans="1:7" x14ac:dyDescent="0.3">
      <c r="A29" s="1"/>
    </row>
    <row r="30" spans="1:7" x14ac:dyDescent="0.3">
      <c r="A30" s="1"/>
      <c r="G30" s="36"/>
    </row>
    <row r="31" spans="1:7" x14ac:dyDescent="0.3">
      <c r="A31" s="1"/>
    </row>
    <row r="32" spans="1:7" x14ac:dyDescent="0.3">
      <c r="A32" s="1"/>
    </row>
    <row r="33" spans="1:1" x14ac:dyDescent="0.3">
      <c r="A33" s="1"/>
    </row>
    <row r="34" spans="1:1" x14ac:dyDescent="0.3">
      <c r="A34" s="1"/>
    </row>
    <row r="35" spans="1:1" x14ac:dyDescent="0.3">
      <c r="A35" s="1"/>
    </row>
    <row r="36" spans="1:1" x14ac:dyDescent="0.3">
      <c r="A36" s="1"/>
    </row>
    <row r="37" spans="1:1" x14ac:dyDescent="0.3">
      <c r="A37" s="1"/>
    </row>
    <row r="38" spans="1:1" x14ac:dyDescent="0.3">
      <c r="A38" s="1"/>
    </row>
    <row r="39" spans="1:1" x14ac:dyDescent="0.3">
      <c r="A39" s="1"/>
    </row>
    <row r="40" spans="1:1" x14ac:dyDescent="0.3">
      <c r="A40" s="1"/>
    </row>
    <row r="41" spans="1:1" x14ac:dyDescent="0.3">
      <c r="A41" s="1"/>
    </row>
    <row r="42" spans="1:1" x14ac:dyDescent="0.3">
      <c r="A42" s="1"/>
    </row>
    <row r="43" spans="1:1" x14ac:dyDescent="0.3">
      <c r="A43" s="1"/>
    </row>
    <row r="44" spans="1:1" x14ac:dyDescent="0.3">
      <c r="A44" s="1"/>
    </row>
    <row r="45" spans="1:1" x14ac:dyDescent="0.3">
      <c r="A45" s="1"/>
    </row>
    <row r="46" spans="1:1" x14ac:dyDescent="0.3">
      <c r="A46" s="1"/>
    </row>
    <row r="47" spans="1:1" x14ac:dyDescent="0.3">
      <c r="A47" s="1"/>
    </row>
    <row r="48" spans="1:1" x14ac:dyDescent="0.3">
      <c r="A48" s="1"/>
    </row>
    <row r="49" spans="1:1" x14ac:dyDescent="0.3">
      <c r="A49" s="1"/>
    </row>
    <row r="50" spans="1:1" x14ac:dyDescent="0.3">
      <c r="A50" s="1"/>
    </row>
    <row r="51" spans="1:1" x14ac:dyDescent="0.3">
      <c r="A51" s="1"/>
    </row>
    <row r="52" spans="1:1" x14ac:dyDescent="0.3">
      <c r="A52" s="1"/>
    </row>
    <row r="53" spans="1:1" x14ac:dyDescent="0.3">
      <c r="A53" s="1"/>
    </row>
    <row r="54" spans="1:1" x14ac:dyDescent="0.3">
      <c r="A54" s="1"/>
    </row>
    <row r="55" spans="1:1" x14ac:dyDescent="0.3">
      <c r="A55" s="1"/>
    </row>
  </sheetData>
  <mergeCells count="5">
    <mergeCell ref="A6:F6"/>
    <mergeCell ref="A1:G1"/>
    <mergeCell ref="A2:G2"/>
    <mergeCell ref="A3:G3"/>
    <mergeCell ref="A4:G4"/>
  </mergeCells>
  <printOptions horizontalCentered="1"/>
  <pageMargins left="1" right="1" top="1" bottom="1" header="0.5" footer="0.5"/>
  <pageSetup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4"/>
  <sheetViews>
    <sheetView topLeftCell="A13" zoomScaleNormal="100" workbookViewId="0">
      <selection activeCell="D34" sqref="D33:D34"/>
    </sheetView>
  </sheetViews>
  <sheetFormatPr defaultRowHeight="14.4" x14ac:dyDescent="0.3"/>
  <cols>
    <col min="1" max="1" width="15" style="5" customWidth="1"/>
    <col min="2" max="2" width="13.33203125" style="5" bestFit="1" customWidth="1"/>
    <col min="3" max="3" width="18.6640625" style="5" customWidth="1"/>
    <col min="4" max="4" width="13.33203125" style="5" bestFit="1" customWidth="1"/>
    <col min="5" max="5" width="9.109375" style="5"/>
    <col min="6" max="6" width="23.109375" style="5" customWidth="1"/>
    <col min="7" max="7" width="19.109375" style="5" customWidth="1"/>
    <col min="8" max="10" width="9.109375" style="5"/>
  </cols>
  <sheetData>
    <row r="1" spans="1:7" customFormat="1" ht="15" x14ac:dyDescent="0.25">
      <c r="A1" s="5" t="s">
        <v>11</v>
      </c>
      <c r="B1" s="5"/>
      <c r="C1" s="5" t="s">
        <v>65</v>
      </c>
      <c r="D1" s="5"/>
      <c r="E1" s="5"/>
      <c r="F1" s="5"/>
      <c r="G1" s="5"/>
    </row>
    <row r="3" spans="1:7" customFormat="1" ht="15" x14ac:dyDescent="0.25">
      <c r="A3" s="5"/>
      <c r="B3" s="5"/>
      <c r="C3" s="6" t="s">
        <v>66</v>
      </c>
      <c r="D3" s="6">
        <v>8095143</v>
      </c>
      <c r="E3" s="5"/>
      <c r="F3" s="6" t="s">
        <v>4</v>
      </c>
      <c r="G3" s="6" t="e">
        <f>'5 year history'!#REF!</f>
        <v>#REF!</v>
      </c>
    </row>
    <row r="4" spans="1:7" customFormat="1" ht="15" x14ac:dyDescent="0.25">
      <c r="A4" s="5"/>
      <c r="B4" s="5"/>
      <c r="C4" s="5"/>
      <c r="D4" s="5"/>
      <c r="E4" s="5"/>
      <c r="F4" s="6" t="s">
        <v>14</v>
      </c>
      <c r="G4" s="6" t="e">
        <f>'5 year history'!#REF!</f>
        <v>#REF!</v>
      </c>
    </row>
    <row r="5" spans="1:7" customFormat="1" ht="15" x14ac:dyDescent="0.25">
      <c r="A5" s="14"/>
      <c r="B5" s="14"/>
      <c r="C5" s="5" t="s">
        <v>12</v>
      </c>
      <c r="D5" s="5">
        <v>398263.58</v>
      </c>
      <c r="E5" s="5"/>
      <c r="F5" s="6" t="s">
        <v>15</v>
      </c>
      <c r="G5" s="6" t="e">
        <f>SUM(G3:G4)</f>
        <v>#REF!</v>
      </c>
    </row>
    <row r="6" spans="1:7" customFormat="1" ht="17.25" x14ac:dyDescent="0.4">
      <c r="A6" s="14"/>
      <c r="B6" s="15"/>
      <c r="C6" s="5" t="s">
        <v>13</v>
      </c>
      <c r="D6" s="5">
        <v>1250000</v>
      </c>
      <c r="E6" s="5"/>
      <c r="F6" s="5"/>
      <c r="G6" s="5"/>
    </row>
    <row r="7" spans="1:7" customFormat="1" ht="15" x14ac:dyDescent="0.25">
      <c r="A7" s="14"/>
      <c r="B7" s="14"/>
      <c r="C7" s="5"/>
      <c r="D7" s="5"/>
      <c r="E7" s="5"/>
      <c r="F7" s="5"/>
      <c r="G7" s="5"/>
    </row>
    <row r="8" spans="1:7" customFormat="1" ht="15" x14ac:dyDescent="0.25">
      <c r="A8" s="5"/>
      <c r="B8" s="5"/>
      <c r="C8" s="5" t="s">
        <v>16</v>
      </c>
      <c r="D8" s="7">
        <f>D3-D5-D6</f>
        <v>6446879.4199999999</v>
      </c>
      <c r="E8" s="5"/>
      <c r="F8" s="5"/>
      <c r="G8" s="5"/>
    </row>
    <row r="12" spans="1:7" customFormat="1" ht="15.6" x14ac:dyDescent="0.35">
      <c r="A12" s="10" t="s">
        <v>23</v>
      </c>
      <c r="B12" s="10"/>
      <c r="C12" s="10"/>
      <c r="D12" s="10"/>
      <c r="E12" s="5"/>
      <c r="F12" s="5" t="s">
        <v>17</v>
      </c>
      <c r="G12" s="5">
        <v>1048155</v>
      </c>
    </row>
    <row r="13" spans="1:7" customFormat="1" ht="15.6" x14ac:dyDescent="0.35">
      <c r="A13" s="10" t="s">
        <v>70</v>
      </c>
      <c r="B13" s="10"/>
      <c r="C13" s="10"/>
      <c r="D13" s="10"/>
      <c r="E13" s="5"/>
      <c r="F13" s="5" t="s">
        <v>44</v>
      </c>
      <c r="G13" s="5">
        <v>75000</v>
      </c>
    </row>
    <row r="14" spans="1:7" customFormat="1" ht="16.2" x14ac:dyDescent="0.45">
      <c r="A14" s="5"/>
      <c r="B14" s="5"/>
      <c r="C14" s="5"/>
      <c r="D14" s="5"/>
      <c r="E14" s="5"/>
      <c r="F14" s="5" t="s">
        <v>45</v>
      </c>
      <c r="G14" s="9">
        <v>900</v>
      </c>
    </row>
    <row r="15" spans="1:7" customFormat="1" x14ac:dyDescent="0.3">
      <c r="A15" s="5"/>
      <c r="B15" s="5"/>
      <c r="C15" s="5"/>
      <c r="D15" s="5"/>
      <c r="E15" s="5"/>
      <c r="F15" s="5"/>
      <c r="G15" s="5">
        <f>SUM(G12:G14)</f>
        <v>1124055</v>
      </c>
    </row>
    <row r="16" spans="1:7" customFormat="1" x14ac:dyDescent="0.3">
      <c r="A16" s="5" t="s">
        <v>25</v>
      </c>
      <c r="B16" s="5"/>
      <c r="C16" s="5"/>
      <c r="D16" s="5"/>
      <c r="E16" s="5"/>
      <c r="F16" s="5" t="s">
        <v>18</v>
      </c>
      <c r="G16" s="5">
        <v>1157226.6299999999</v>
      </c>
    </row>
    <row r="17" spans="1:12" x14ac:dyDescent="0.3">
      <c r="A17" s="5" t="s">
        <v>26</v>
      </c>
      <c r="F17" s="5" t="s">
        <v>19</v>
      </c>
    </row>
    <row r="18" spans="1:12" x14ac:dyDescent="0.3">
      <c r="F18" s="5" t="s">
        <v>28</v>
      </c>
      <c r="G18" s="5">
        <f>SUM(G15:G17)</f>
        <v>2281281.63</v>
      </c>
    </row>
    <row r="20" spans="1:12" ht="15.6" x14ac:dyDescent="0.3">
      <c r="G20" s="11" t="e">
        <f>G18/G5</f>
        <v>#REF!</v>
      </c>
      <c r="H20" s="12" t="s">
        <v>20</v>
      </c>
      <c r="I20" s="12"/>
      <c r="J20" s="12" t="s">
        <v>22</v>
      </c>
      <c r="K20" s="13"/>
      <c r="L20" s="13"/>
    </row>
    <row r="21" spans="1:12" x14ac:dyDescent="0.3">
      <c r="G21" s="8" t="e">
        <f>B7/G5</f>
        <v>#REF!</v>
      </c>
      <c r="H21" s="5" t="s">
        <v>21</v>
      </c>
      <c r="J21" s="5" t="s">
        <v>24</v>
      </c>
    </row>
    <row r="22" spans="1:12" x14ac:dyDescent="0.3">
      <c r="C22" s="5">
        <v>12.06</v>
      </c>
      <c r="D22" s="5" t="s">
        <v>20</v>
      </c>
      <c r="G22" s="8" t="e">
        <f>G20-G21</f>
        <v>#REF!</v>
      </c>
    </row>
    <row r="23" spans="1:12" ht="16.2" x14ac:dyDescent="0.45">
      <c r="C23" s="9">
        <v>6</v>
      </c>
      <c r="D23" s="5" t="s">
        <v>27</v>
      </c>
    </row>
    <row r="24" spans="1:12" x14ac:dyDescent="0.3">
      <c r="C24" s="5">
        <f>C22-C23</f>
        <v>6.0600000000000005</v>
      </c>
      <c r="D24" s="5" t="s">
        <v>21</v>
      </c>
    </row>
  </sheetData>
  <pageMargins left="0.7" right="0.7" top="0.75" bottom="0.75" header="0.3" footer="0.3"/>
  <pageSetup scale="7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0"/>
  <sheetViews>
    <sheetView topLeftCell="A16" workbookViewId="0">
      <selection activeCell="F35" sqref="F35"/>
    </sheetView>
  </sheetViews>
  <sheetFormatPr defaultRowHeight="14.4" x14ac:dyDescent="0.3"/>
  <cols>
    <col min="1" max="1" width="12.6640625" customWidth="1"/>
    <col min="4" max="4" width="10.5546875" bestFit="1" customWidth="1"/>
    <col min="6" max="6" width="9.5546875" bestFit="1" customWidth="1"/>
  </cols>
  <sheetData>
    <row r="1" spans="1:10" ht="15" x14ac:dyDescent="0.25">
      <c r="C1">
        <v>150</v>
      </c>
      <c r="D1" t="s">
        <v>36</v>
      </c>
      <c r="G1" t="s">
        <v>37</v>
      </c>
      <c r="I1">
        <v>60</v>
      </c>
      <c r="J1" t="s">
        <v>38</v>
      </c>
    </row>
    <row r="3" spans="1:10" ht="15" x14ac:dyDescent="0.25">
      <c r="A3" t="s">
        <v>32</v>
      </c>
      <c r="B3" s="5">
        <v>0.25</v>
      </c>
      <c r="C3" s="16">
        <f>B3/B7</f>
        <v>6.727664155005383E-3</v>
      </c>
      <c r="D3" s="17">
        <f>B3*I1</f>
        <v>15</v>
      </c>
    </row>
    <row r="4" spans="1:10" ht="15" x14ac:dyDescent="0.25">
      <c r="A4" t="s">
        <v>33</v>
      </c>
      <c r="B4" s="5">
        <v>18.399999999999999</v>
      </c>
      <c r="C4" s="16">
        <f>B4/B7</f>
        <v>0.49515608180839615</v>
      </c>
      <c r="D4" s="17">
        <f>B4*I1</f>
        <v>1104</v>
      </c>
      <c r="F4" s="5">
        <f>B7*I1</f>
        <v>2229.6</v>
      </c>
    </row>
    <row r="5" spans="1:10" ht="15" x14ac:dyDescent="0.25">
      <c r="A5" t="s">
        <v>34</v>
      </c>
      <c r="B5" s="5">
        <v>11.32</v>
      </c>
      <c r="C5" s="16">
        <f>B5/B7</f>
        <v>0.30462863293864373</v>
      </c>
      <c r="D5" s="17">
        <f>B5*I1</f>
        <v>679.2</v>
      </c>
    </row>
    <row r="6" spans="1:10" ht="17.25" x14ac:dyDescent="0.4">
      <c r="A6" t="s">
        <v>35</v>
      </c>
      <c r="B6" s="9">
        <v>7.19</v>
      </c>
      <c r="C6" s="18">
        <f>B6/B7</f>
        <v>0.19348762109795481</v>
      </c>
      <c r="D6" s="19">
        <f>B6*I1</f>
        <v>431.40000000000003</v>
      </c>
    </row>
    <row r="7" spans="1:10" ht="15" x14ac:dyDescent="0.25">
      <c r="B7" s="5">
        <f>SUM(B3:B6)</f>
        <v>37.159999999999997</v>
      </c>
      <c r="C7" s="16">
        <f>SUM(C3:C6)</f>
        <v>1</v>
      </c>
      <c r="D7" s="17">
        <f>SUM(D3:D6)</f>
        <v>2229.6</v>
      </c>
    </row>
    <row r="10" spans="1:10" x14ac:dyDescent="0.35">
      <c r="B10" s="22">
        <v>431.4</v>
      </c>
      <c r="D10">
        <v>7.19</v>
      </c>
      <c r="E10" t="s">
        <v>52</v>
      </c>
    </row>
    <row r="11" spans="1:10" x14ac:dyDescent="0.35">
      <c r="A11" t="s">
        <v>46</v>
      </c>
      <c r="B11" s="16">
        <v>0.22950000000000001</v>
      </c>
      <c r="C11" s="17">
        <f>B10*B11</f>
        <v>99.006299999999996</v>
      </c>
      <c r="D11" s="25">
        <f>B11*D10</f>
        <v>1.6501050000000002</v>
      </c>
    </row>
    <row r="12" spans="1:10" x14ac:dyDescent="0.35">
      <c r="A12" t="s">
        <v>47</v>
      </c>
      <c r="B12" s="16">
        <v>0.4773</v>
      </c>
      <c r="C12" s="17">
        <f>B12*B10</f>
        <v>205.90722</v>
      </c>
      <c r="D12" s="25">
        <f>B12*D10</f>
        <v>3.4317870000000004</v>
      </c>
    </row>
    <row r="13" spans="1:10" x14ac:dyDescent="0.35">
      <c r="A13" t="s">
        <v>48</v>
      </c>
      <c r="B13" s="16">
        <v>0.1477</v>
      </c>
      <c r="C13" s="17">
        <f>B13*B10</f>
        <v>63.717779999999998</v>
      </c>
      <c r="D13" s="25">
        <f>B13*D10</f>
        <v>1.061963</v>
      </c>
    </row>
    <row r="14" spans="1:10" x14ac:dyDescent="0.35">
      <c r="A14" t="s">
        <v>49</v>
      </c>
      <c r="B14" s="16">
        <v>5.0900000000000001E-2</v>
      </c>
      <c r="C14" s="17">
        <f>B14*B10</f>
        <v>21.958259999999999</v>
      </c>
      <c r="D14" s="25">
        <f>B14*D10</f>
        <v>0.36597100000000005</v>
      </c>
    </row>
    <row r="15" spans="1:10" x14ac:dyDescent="0.35">
      <c r="A15" t="s">
        <v>50</v>
      </c>
      <c r="B15" s="16">
        <v>1.67E-2</v>
      </c>
      <c r="C15" s="17">
        <f>B15*B10</f>
        <v>7.2043799999999996</v>
      </c>
      <c r="D15" s="25">
        <f>B15*D10</f>
        <v>0.120073</v>
      </c>
    </row>
    <row r="16" spans="1:10" x14ac:dyDescent="0.35">
      <c r="A16" t="s">
        <v>51</v>
      </c>
      <c r="B16" s="23">
        <v>7.7899999999999997E-2</v>
      </c>
      <c r="C16" s="24">
        <f>B16*B10</f>
        <v>33.606059999999999</v>
      </c>
      <c r="D16" s="26">
        <f>B16*D10</f>
        <v>0.56010099999999996</v>
      </c>
    </row>
    <row r="17" spans="1:4" x14ac:dyDescent="0.3">
      <c r="B17" s="16">
        <f>SUM(B11:B16)</f>
        <v>1</v>
      </c>
      <c r="C17" s="17">
        <f>SUM(C11:C16)</f>
        <v>431.40000000000003</v>
      </c>
      <c r="D17" s="25">
        <f>SUM(D11:D16)</f>
        <v>7.1899999999999995</v>
      </c>
    </row>
    <row r="19" spans="1:4" x14ac:dyDescent="0.3">
      <c r="C19" t="s">
        <v>63</v>
      </c>
      <c r="D19" t="s">
        <v>64</v>
      </c>
    </row>
    <row r="20" spans="1:4" x14ac:dyDescent="0.3">
      <c r="A20" t="s">
        <v>53</v>
      </c>
      <c r="C20">
        <f>1215780+190000+100000+1000</f>
        <v>1506780</v>
      </c>
      <c r="D20" s="16">
        <f>C20/C30</f>
        <v>0.19947123799175284</v>
      </c>
    </row>
    <row r="21" spans="1:4" x14ac:dyDescent="0.3">
      <c r="A21" t="s">
        <v>54</v>
      </c>
      <c r="C21">
        <v>1200000</v>
      </c>
      <c r="D21" s="16">
        <f>C21/C30</f>
        <v>0.15885894794867425</v>
      </c>
    </row>
    <row r="22" spans="1:4" x14ac:dyDescent="0.3">
      <c r="A22" t="s">
        <v>55</v>
      </c>
      <c r="C22">
        <f>1515000+20000</f>
        <v>1535000</v>
      </c>
      <c r="D22" s="16">
        <f>C22/C30</f>
        <v>0.20320707091767917</v>
      </c>
    </row>
    <row r="23" spans="1:4" x14ac:dyDescent="0.3">
      <c r="A23" t="s">
        <v>56</v>
      </c>
      <c r="C23">
        <v>64000</v>
      </c>
      <c r="D23" s="16">
        <f>C23/C30</f>
        <v>8.4724772239292943E-3</v>
      </c>
    </row>
    <row r="24" spans="1:4" x14ac:dyDescent="0.3">
      <c r="A24" t="s">
        <v>57</v>
      </c>
      <c r="C24">
        <v>29000</v>
      </c>
      <c r="D24" s="16">
        <f>C24/C30</f>
        <v>3.8390912420929613E-3</v>
      </c>
    </row>
    <row r="25" spans="1:4" x14ac:dyDescent="0.3">
      <c r="A25" t="s">
        <v>58</v>
      </c>
      <c r="C25">
        <v>187014</v>
      </c>
      <c r="D25" s="16">
        <f>C25/C30</f>
        <v>2.475737274306114E-2</v>
      </c>
    </row>
    <row r="26" spans="1:4" x14ac:dyDescent="0.3">
      <c r="A26" t="s">
        <v>59</v>
      </c>
      <c r="C26">
        <v>274000</v>
      </c>
      <c r="D26" s="16">
        <f>C26/C30</f>
        <v>3.6272793114947292E-2</v>
      </c>
    </row>
    <row r="27" spans="1:4" x14ac:dyDescent="0.3">
      <c r="A27" t="s">
        <v>60</v>
      </c>
      <c r="C27">
        <v>35000</v>
      </c>
      <c r="D27" s="16">
        <f>C27/C30</f>
        <v>4.633385981836333E-3</v>
      </c>
    </row>
    <row r="28" spans="1:4" x14ac:dyDescent="0.3">
      <c r="A28" t="s">
        <v>61</v>
      </c>
      <c r="C28">
        <v>346000</v>
      </c>
      <c r="D28" s="16">
        <f>C28/C30</f>
        <v>4.5804329991867745E-2</v>
      </c>
    </row>
    <row r="29" spans="1:4" x14ac:dyDescent="0.3">
      <c r="A29" t="s">
        <v>62</v>
      </c>
      <c r="C29" s="27">
        <v>2377077</v>
      </c>
      <c r="D29" s="23">
        <f>C29/C30</f>
        <v>0.31468329284415897</v>
      </c>
    </row>
    <row r="30" spans="1:4" x14ac:dyDescent="0.3">
      <c r="C30">
        <f>SUM(C20:C29)</f>
        <v>7553871</v>
      </c>
      <c r="D30" s="16">
        <f>SUM(D20:D29)</f>
        <v>1</v>
      </c>
    </row>
  </sheetData>
  <pageMargins left="0.7" right="0.7" top="0.75" bottom="0.75" header="0.3" footer="0.3"/>
  <pageSetup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7"/>
  <sheetViews>
    <sheetView workbookViewId="0">
      <selection activeCell="L16" sqref="L16"/>
    </sheetView>
  </sheetViews>
  <sheetFormatPr defaultRowHeight="14.4" x14ac:dyDescent="0.3"/>
  <sheetData>
    <row r="1" spans="1:8" x14ac:dyDescent="0.25">
      <c r="A1" s="20" t="s">
        <v>39</v>
      </c>
      <c r="B1" s="20"/>
      <c r="C1" s="20" t="s">
        <v>40</v>
      </c>
      <c r="D1" s="20"/>
      <c r="E1" s="20" t="s">
        <v>41</v>
      </c>
      <c r="F1" s="20"/>
      <c r="H1" s="20" t="s">
        <v>43</v>
      </c>
    </row>
    <row r="3" spans="1:8" x14ac:dyDescent="0.3">
      <c r="A3">
        <v>1999</v>
      </c>
      <c r="C3" s="21">
        <v>4.3</v>
      </c>
      <c r="E3" s="21">
        <v>4.3</v>
      </c>
    </row>
    <row r="4" spans="1:8" x14ac:dyDescent="0.3">
      <c r="A4">
        <v>2000</v>
      </c>
      <c r="C4">
        <v>4.05</v>
      </c>
      <c r="E4">
        <v>4.05</v>
      </c>
    </row>
    <row r="5" spans="1:8" x14ac:dyDescent="0.3">
      <c r="A5">
        <v>2001</v>
      </c>
      <c r="C5">
        <v>4.66</v>
      </c>
      <c r="E5">
        <v>4.66</v>
      </c>
    </row>
    <row r="6" spans="1:8" x14ac:dyDescent="0.3">
      <c r="A6">
        <v>2002</v>
      </c>
      <c r="C6">
        <v>7.66</v>
      </c>
      <c r="E6">
        <v>8.41</v>
      </c>
      <c r="F6" t="s">
        <v>42</v>
      </c>
    </row>
    <row r="7" spans="1:8" x14ac:dyDescent="0.3">
      <c r="A7">
        <v>2003</v>
      </c>
      <c r="C7">
        <v>7.65</v>
      </c>
      <c r="E7" s="21">
        <v>8.4</v>
      </c>
    </row>
    <row r="8" spans="1:8" x14ac:dyDescent="0.3">
      <c r="A8">
        <v>2004</v>
      </c>
      <c r="C8">
        <v>7.65</v>
      </c>
      <c r="E8" s="21">
        <v>8.4</v>
      </c>
    </row>
    <row r="9" spans="1:8" x14ac:dyDescent="0.3">
      <c r="A9">
        <v>2005</v>
      </c>
      <c r="C9">
        <v>7.22</v>
      </c>
      <c r="E9">
        <v>7.97</v>
      </c>
    </row>
    <row r="10" spans="1:8" x14ac:dyDescent="0.3">
      <c r="A10">
        <v>2006</v>
      </c>
      <c r="C10">
        <v>7.22</v>
      </c>
      <c r="E10">
        <v>7.97</v>
      </c>
    </row>
    <row r="11" spans="1:8" x14ac:dyDescent="0.3">
      <c r="A11">
        <v>2007</v>
      </c>
      <c r="C11">
        <v>7.19</v>
      </c>
      <c r="E11">
        <v>7.94</v>
      </c>
    </row>
    <row r="12" spans="1:8" x14ac:dyDescent="0.3">
      <c r="A12">
        <v>2008</v>
      </c>
      <c r="C12">
        <v>7.19</v>
      </c>
      <c r="E12">
        <v>7.94</v>
      </c>
    </row>
    <row r="13" spans="1:8" x14ac:dyDescent="0.3">
      <c r="A13">
        <v>2009</v>
      </c>
      <c r="C13">
        <v>7.19</v>
      </c>
      <c r="E13">
        <v>7.94</v>
      </c>
    </row>
    <row r="14" spans="1:8" x14ac:dyDescent="0.3">
      <c r="A14">
        <v>2010</v>
      </c>
      <c r="C14">
        <v>7.19</v>
      </c>
      <c r="E14">
        <v>7.94</v>
      </c>
    </row>
    <row r="15" spans="1:8" x14ac:dyDescent="0.3">
      <c r="A15">
        <v>2011</v>
      </c>
      <c r="C15">
        <v>7.19</v>
      </c>
      <c r="E15">
        <v>7.94</v>
      </c>
    </row>
    <row r="16" spans="1:8" x14ac:dyDescent="0.3">
      <c r="A16">
        <v>2012</v>
      </c>
      <c r="C16" s="21">
        <v>6</v>
      </c>
      <c r="D16" s="21"/>
      <c r="E16" s="21">
        <v>6</v>
      </c>
      <c r="F16" t="s">
        <v>69</v>
      </c>
    </row>
    <row r="17" spans="1:5" x14ac:dyDescent="0.3">
      <c r="A17">
        <v>2013</v>
      </c>
      <c r="C17" s="21">
        <v>6</v>
      </c>
      <c r="E17" s="21">
        <v>6</v>
      </c>
    </row>
  </sheetData>
  <pageMargins left="0.7" right="0.7" top="0.75" bottom="0.75" header="0.3" footer="0.3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5 year history</vt:lpstr>
      <vt:lpstr>roll back calculation2012</vt:lpstr>
      <vt:lpstr>Illustration</vt:lpstr>
      <vt:lpstr>10 year history</vt:lpstr>
      <vt:lpstr>'5 year history'!Print_Area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Vickie Neikirk</dc:creator>
  <cp:lastModifiedBy>Becky Bohannon</cp:lastModifiedBy>
  <cp:lastPrinted>2024-07-19T19:52:40Z</cp:lastPrinted>
  <dcterms:created xsi:type="dcterms:W3CDTF">2010-07-23T18:36:58Z</dcterms:created>
  <dcterms:modified xsi:type="dcterms:W3CDTF">2024-07-19T19:52:41Z</dcterms:modified>
</cp:coreProperties>
</file>